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340" yWindow="-80" windowWidth="21600" windowHeight="1448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<sst xmlns="http://schemas.openxmlformats.org/spreadsheetml/2006/main" count="188" uniqueCount="134">
  <si>
    <t>Pseudopanax crassifolius</t>
    <phoneticPr fontId="18" type="noConversion"/>
  </si>
  <si>
    <t>Pseudowintera colorata</t>
    <phoneticPr fontId="18" type="noConversion"/>
  </si>
  <si>
    <t>Rakaua edgerleyi</t>
    <phoneticPr fontId="18" type="noConversion"/>
  </si>
  <si>
    <t>Rubus australis</t>
    <phoneticPr fontId="18" type="noConversion"/>
  </si>
  <si>
    <t>Rubus cissoides</t>
    <phoneticPr fontId="18" type="noConversion"/>
  </si>
  <si>
    <t>Schefflera digitata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</si>
  <si>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</si>
  <si>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</si>
  <si>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</si>
  <si>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</si>
  <si>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</si>
  <si>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</si>
  <si>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</si>
  <si>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</si>
  <si>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</si>
  <si>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</si>
  <si>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</si>
  <si>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</si>
  <si>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</si>
  <si>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</si>
  <si>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</si>
  <si>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</si>
  <si>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</si>
  <si>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</si>
  <si>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</si>
  <si>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</si>
  <si>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</si>
  <si>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</si>
  <si>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</si>
  <si>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</si>
  <si>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</si>
  <si>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</si>
  <si>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</si>
  <si>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</si>
  <si>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</si>
  <si>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</si>
  <si>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</si>
  <si>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</si>
  <si>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t>-46.328172°</t>
  </si>
  <si>
    <t>167.844061°</t>
  </si>
  <si>
    <t>126 m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</si>
  <si>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</si>
  <si>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</si>
  <si>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</si>
  <si>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</si>
  <si>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</si>
  <si>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</si>
  <si>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</si>
  <si>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</si>
  <si>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</si>
  <si>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</si>
  <si>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</si>
  <si>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</si>
  <si>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</si>
  <si>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</si>
  <si>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</si>
  <si>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</si>
  <si>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</si>
  <si>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</si>
  <si>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</si>
  <si>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</si>
  <si>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</si>
  <si>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</si>
  <si>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</si>
  <si>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</si>
  <si>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</si>
  <si>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</si>
  <si>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</si>
  <si>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</si>
  <si>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</si>
  <si>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</si>
  <si>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</si>
  <si>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</si>
  <si>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</si>
  <si>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</si>
  <si>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</si>
  <si>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</si>
  <si>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</si>
  <si>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</si>
  <si>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</si>
  <si>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</si>
  <si>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</si>
  <si>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</si>
  <si>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</si>
  <si>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</si>
  <si>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</si>
  <si>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</si>
  <si>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</si>
  <si>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</si>
  <si>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</si>
  <si>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</si>
  <si>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</si>
  <si>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</si>
  <si>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</si>
  <si>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</si>
  <si>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</si>
  <si>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</si>
  <si>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</si>
  <si>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</si>
  <si>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</si>
  <si>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</si>
  <si>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</si>
  <si>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</si>
  <si>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</si>
  <si>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</si>
  <si>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4.2.2013</t>
    <phoneticPr fontId="18" type="noConversion"/>
  </si>
  <si>
    <t>Weinmannia racemosa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</si>
  <si>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</si>
  <si>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</si>
  <si>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</si>
  <si>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</si>
  <si>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</si>
  <si>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</si>
  <si>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</si>
  <si>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</si>
  <si>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</si>
  <si>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Long Hilly Trek</t>
    <phoneticPr fontId="18" type="noConversion"/>
  </si>
  <si>
    <t>TEVS</t>
    <phoneticPr fontId="18" type="noConversion"/>
  </si>
  <si>
    <t>Aristotelia serrata</t>
    <phoneticPr fontId="18" type="noConversion"/>
  </si>
  <si>
    <t>Carpodetus serratus</t>
    <phoneticPr fontId="18" type="noConversion"/>
  </si>
  <si>
    <t>Clematis paniculata</t>
    <phoneticPr fontId="18" type="noConversion"/>
  </si>
  <si>
    <t>Coprosma foetidissima</t>
    <phoneticPr fontId="18" type="noConversion"/>
  </si>
  <si>
    <t>Coprosma lucida</t>
    <phoneticPr fontId="18" type="noConversion"/>
  </si>
  <si>
    <t>Coprosma parviflora</t>
    <phoneticPr fontId="18" type="noConversion"/>
  </si>
  <si>
    <t>Coprosma rotundifolia</t>
    <phoneticPr fontId="18" type="noConversion"/>
  </si>
  <si>
    <t>Fuchsia excorticata</t>
    <phoneticPr fontId="18" type="noConversion"/>
  </si>
  <si>
    <t>Griselinia littoralis</t>
    <phoneticPr fontId="18" type="noConversion"/>
  </si>
  <si>
    <t>Metrosideros diffusa</t>
    <phoneticPr fontId="18" type="noConversion"/>
  </si>
  <si>
    <t>Myrsine australis</t>
    <phoneticPr fontId="18" type="noConversion"/>
  </si>
  <si>
    <t>Neomyrtus pedunculata</t>
    <phoneticPr fontId="18" type="noConversion"/>
  </si>
  <si>
    <t>Parsonsia heterophylla</t>
    <phoneticPr fontId="18" type="noConversion"/>
  </si>
  <si>
    <t>Pennantia corymbosa</t>
    <phoneticPr fontId="18" type="noConversion"/>
  </si>
  <si>
    <t>Pittosporum eugenioides</t>
    <phoneticPr fontId="18" type="noConversion"/>
  </si>
  <si>
    <t>Pseudopanax colensoi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</si>
</sst>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16" activePane="bottomRight" state="frozenSplit"/>
      <selection sqref="A1:XFD1048576"/>
      <selection pane="topRight" activeCell="V1" sqref="V1"/>
      <selection pane="bottomLeft" activeCell="A7" sqref="A7"/>
      <selection pane="bottomRight" activeCell="G4" sqref="G4:H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90</v>
      </c>
      <c r="B1" s="238" t="s">
        <v>86</v>
      </c>
      <c r="C1" s="234" t="s">
        <v>87</v>
      </c>
      <c r="D1" s="235"/>
      <c r="E1" s="228" t="s">
        <v>88</v>
      </c>
      <c r="F1" s="229"/>
      <c r="G1" s="228" t="s">
        <v>89</v>
      </c>
      <c r="H1" s="229"/>
      <c r="I1" s="178" t="s">
        <v>13</v>
      </c>
      <c r="J1" s="232"/>
      <c r="K1" s="178" t="s">
        <v>14</v>
      </c>
      <c r="L1" s="179"/>
      <c r="M1" s="174"/>
      <c r="N1" s="192" t="s">
        <v>10</v>
      </c>
      <c r="O1" s="192"/>
      <c r="P1" s="129">
        <v>1</v>
      </c>
      <c r="Q1" s="124"/>
      <c r="R1" s="125"/>
      <c r="S1" s="194" t="s">
        <v>12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11</v>
      </c>
      <c r="O2" s="193"/>
      <c r="P2" s="126" t="s">
        <v>9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117</v>
      </c>
      <c r="B3" s="159" t="s">
        <v>116</v>
      </c>
      <c r="C3" s="182" t="s">
        <v>38</v>
      </c>
      <c r="D3" s="183"/>
      <c r="E3" s="182" t="s">
        <v>39</v>
      </c>
      <c r="F3" s="183"/>
      <c r="G3" s="241" t="s">
        <v>40</v>
      </c>
      <c r="H3" s="242"/>
      <c r="I3" s="243" t="s">
        <v>105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7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108</v>
      </c>
      <c r="B5" s="203" t="s">
        <v>107</v>
      </c>
      <c r="C5" s="207" t="s">
        <v>26</v>
      </c>
      <c r="D5" s="208"/>
      <c r="E5" s="209" t="s">
        <v>20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21</v>
      </c>
      <c r="P5" s="215"/>
      <c r="Q5" s="215"/>
      <c r="R5" s="215"/>
      <c r="S5" s="215"/>
      <c r="T5" s="215"/>
      <c r="U5" s="215"/>
      <c r="V5" s="215"/>
      <c r="W5" s="216"/>
      <c r="X5" s="217" t="s">
        <v>22</v>
      </c>
      <c r="Y5" s="218"/>
      <c r="Z5" s="218"/>
      <c r="AA5" s="219"/>
      <c r="AB5" s="220" t="s">
        <v>23</v>
      </c>
      <c r="AC5" s="221"/>
      <c r="AD5" s="222"/>
      <c r="AE5" s="223" t="s">
        <v>24</v>
      </c>
      <c r="AF5" s="224"/>
      <c r="AG5" s="224"/>
      <c r="AH5" s="224"/>
      <c r="AI5" s="225"/>
      <c r="AJ5" s="200" t="s">
        <v>25</v>
      </c>
      <c r="AK5" s="201"/>
      <c r="AL5" s="202"/>
      <c r="AN5" s="172" t="s">
        <v>111</v>
      </c>
      <c r="AO5" s="170" t="s">
        <v>112</v>
      </c>
      <c r="AP5" s="170" t="s">
        <v>113</v>
      </c>
      <c r="AQ5" s="165" t="s">
        <v>114</v>
      </c>
      <c r="AR5" s="165" t="s">
        <v>109</v>
      </c>
      <c r="AS5" s="165" t="s">
        <v>110</v>
      </c>
      <c r="AT5" s="165" t="s">
        <v>102</v>
      </c>
      <c r="AU5" s="165" t="s">
        <v>115</v>
      </c>
      <c r="AV5" s="165" t="s">
        <v>6</v>
      </c>
      <c r="AW5" s="168" t="s">
        <v>103</v>
      </c>
    </row>
    <row r="6" spans="1:88" ht="80.25" customHeight="1" thickBot="1">
      <c r="A6" s="206"/>
      <c r="B6" s="204"/>
      <c r="C6" s="131" t="s">
        <v>93</v>
      </c>
      <c r="D6" s="132" t="s">
        <v>43</v>
      </c>
      <c r="E6" s="133" t="s">
        <v>44</v>
      </c>
      <c r="F6" s="134" t="s">
        <v>8</v>
      </c>
      <c r="G6" s="135" t="s">
        <v>15</v>
      </c>
      <c r="H6" s="136" t="s">
        <v>27</v>
      </c>
      <c r="I6" s="135" t="s">
        <v>16</v>
      </c>
      <c r="J6" s="134" t="s">
        <v>17</v>
      </c>
      <c r="K6" s="135" t="s">
        <v>47</v>
      </c>
      <c r="L6" s="134" t="s">
        <v>48</v>
      </c>
      <c r="M6" s="137" t="s">
        <v>18</v>
      </c>
      <c r="N6" s="138" t="s">
        <v>19</v>
      </c>
      <c r="O6" s="139" t="s">
        <v>50</v>
      </c>
      <c r="P6" s="140" t="s">
        <v>51</v>
      </c>
      <c r="Q6" s="141" t="s">
        <v>52</v>
      </c>
      <c r="R6" s="140" t="s">
        <v>53</v>
      </c>
      <c r="S6" s="142" t="s">
        <v>54</v>
      </c>
      <c r="T6" s="141" t="s">
        <v>55</v>
      </c>
      <c r="U6" s="143" t="s">
        <v>56</v>
      </c>
      <c r="V6" s="140" t="s">
        <v>57</v>
      </c>
      <c r="W6" s="144" t="s">
        <v>58</v>
      </c>
      <c r="X6" s="145" t="s">
        <v>28</v>
      </c>
      <c r="Y6" s="146" t="s">
        <v>30</v>
      </c>
      <c r="Z6" s="147" t="s">
        <v>31</v>
      </c>
      <c r="AA6" s="148" t="s">
        <v>29</v>
      </c>
      <c r="AB6" s="149" t="s">
        <v>32</v>
      </c>
      <c r="AC6" s="150" t="s">
        <v>33</v>
      </c>
      <c r="AD6" s="151" t="s">
        <v>34</v>
      </c>
      <c r="AE6" s="152" t="s">
        <v>41</v>
      </c>
      <c r="AF6" s="153" t="s">
        <v>35</v>
      </c>
      <c r="AG6" s="153" t="s">
        <v>36</v>
      </c>
      <c r="AH6" s="153" t="s">
        <v>37</v>
      </c>
      <c r="AI6" s="154" t="s">
        <v>42</v>
      </c>
      <c r="AJ6" s="155" t="s">
        <v>71</v>
      </c>
      <c r="AK6" s="156" t="s">
        <v>72</v>
      </c>
      <c r="AL6" s="157" t="s">
        <v>73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118</v>
      </c>
      <c r="C7" s="24">
        <v>1</v>
      </c>
      <c r="D7" s="16"/>
      <c r="E7" s="24"/>
      <c r="F7" s="39">
        <v>1</v>
      </c>
      <c r="G7" s="32">
        <v>1</v>
      </c>
      <c r="H7" s="38">
        <v>1</v>
      </c>
      <c r="I7" s="32">
        <v>1</v>
      </c>
      <c r="J7" s="39">
        <v>1</v>
      </c>
      <c r="K7" s="32"/>
      <c r="L7" s="39">
        <v>1</v>
      </c>
      <c r="M7" s="32">
        <v>1</v>
      </c>
      <c r="N7" s="16">
        <v>1</v>
      </c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>
        <v>1</v>
      </c>
      <c r="X7" s="38"/>
      <c r="Y7" s="32"/>
      <c r="Z7" s="50">
        <v>1</v>
      </c>
      <c r="AA7" s="17">
        <v>1</v>
      </c>
      <c r="AB7" s="24">
        <v>1</v>
      </c>
      <c r="AC7" s="50"/>
      <c r="AD7" s="17"/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>
        <v>1</v>
      </c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119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>
        <v>1</v>
      </c>
      <c r="M8" s="32">
        <v>1</v>
      </c>
      <c r="N8" s="16">
        <v>1</v>
      </c>
      <c r="O8" s="42"/>
      <c r="P8" s="48"/>
      <c r="Q8" s="38"/>
      <c r="R8" s="48">
        <v>1</v>
      </c>
      <c r="S8" s="50">
        <v>1</v>
      </c>
      <c r="T8" s="38">
        <v>1</v>
      </c>
      <c r="U8" s="48"/>
      <c r="V8" s="50"/>
      <c r="W8" s="16"/>
      <c r="X8" s="38"/>
      <c r="Y8" s="32">
        <v>1</v>
      </c>
      <c r="Z8" s="50">
        <v>1</v>
      </c>
      <c r="AA8" s="17"/>
      <c r="AB8" s="24"/>
      <c r="AC8" s="50"/>
      <c r="AD8" s="17">
        <v>1</v>
      </c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120</v>
      </c>
      <c r="C9" s="24">
        <v>1</v>
      </c>
      <c r="D9" s="16"/>
      <c r="E9" s="24">
        <v>1</v>
      </c>
      <c r="F9" s="39">
        <v>1</v>
      </c>
      <c r="G9" s="32"/>
      <c r="H9" s="38">
        <v>1</v>
      </c>
      <c r="I9" s="32"/>
      <c r="J9" s="39">
        <v>1</v>
      </c>
      <c r="K9" s="32">
        <v>1</v>
      </c>
      <c r="L9" s="39"/>
      <c r="M9" s="32"/>
      <c r="N9" s="16"/>
      <c r="O9" s="42"/>
      <c r="P9" s="48"/>
      <c r="Q9" s="38"/>
      <c r="R9" s="48">
        <v>1</v>
      </c>
      <c r="S9" s="50">
        <v>1</v>
      </c>
      <c r="T9" s="38">
        <v>1</v>
      </c>
      <c r="U9" s="48">
        <v>1</v>
      </c>
      <c r="V9" s="50"/>
      <c r="W9" s="16"/>
      <c r="X9" s="38"/>
      <c r="Y9" s="32"/>
      <c r="Z9" s="50">
        <v>1</v>
      </c>
      <c r="AA9" s="17">
        <v>1</v>
      </c>
      <c r="AB9" s="24">
        <v>1</v>
      </c>
      <c r="AC9" s="50">
        <v>1</v>
      </c>
      <c r="AD9" s="17"/>
      <c r="AE9" s="24"/>
      <c r="AF9" s="50">
        <v>1</v>
      </c>
      <c r="AG9" s="50"/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121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>
        <v>1</v>
      </c>
      <c r="R10" s="48">
        <v>1</v>
      </c>
      <c r="S10" s="50">
        <v>1</v>
      </c>
      <c r="T10" s="38"/>
      <c r="U10" s="48"/>
      <c r="V10" s="50"/>
      <c r="W10" s="16"/>
      <c r="X10" s="38"/>
      <c r="Y10" s="32">
        <v>1</v>
      </c>
      <c r="Z10" s="50">
        <v>1</v>
      </c>
      <c r="AA10" s="17"/>
      <c r="AB10" s="24"/>
      <c r="AC10" s="50"/>
      <c r="AD10" s="17">
        <v>1</v>
      </c>
      <c r="AE10" s="24"/>
      <c r="AF10" s="50">
        <v>1</v>
      </c>
      <c r="AG10" s="50">
        <v>1</v>
      </c>
      <c r="AH10" s="50">
        <v>1</v>
      </c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122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>
        <v>1</v>
      </c>
      <c r="W11" s="16">
        <v>1</v>
      </c>
      <c r="X11" s="38"/>
      <c r="Y11" s="32">
        <v>1</v>
      </c>
      <c r="Z11" s="50">
        <v>1</v>
      </c>
      <c r="AA11" s="17">
        <v>1</v>
      </c>
      <c r="AB11" s="24"/>
      <c r="AC11" s="50"/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123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>
        <v>1</v>
      </c>
      <c r="Q12" s="38">
        <v>1</v>
      </c>
      <c r="R12" s="48">
        <v>1</v>
      </c>
      <c r="S12" s="50"/>
      <c r="T12" s="38"/>
      <c r="U12" s="48"/>
      <c r="V12" s="50"/>
      <c r="W12" s="16"/>
      <c r="X12" s="38"/>
      <c r="Y12" s="32">
        <v>1</v>
      </c>
      <c r="Z12" s="50">
        <v>1</v>
      </c>
      <c r="AA12" s="17"/>
      <c r="AB12" s="24"/>
      <c r="AC12" s="50"/>
      <c r="AD12" s="17">
        <v>1</v>
      </c>
      <c r="AE12" s="24"/>
      <c r="AF12" s="50">
        <v>1</v>
      </c>
      <c r="AG12" s="50">
        <v>1</v>
      </c>
      <c r="AH12" s="50">
        <v>1</v>
      </c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124</v>
      </c>
      <c r="C13" s="24">
        <v>1</v>
      </c>
      <c r="D13" s="16"/>
      <c r="E13" s="24">
        <v>1</v>
      </c>
      <c r="F13" s="39">
        <v>1</v>
      </c>
      <c r="G13" s="32"/>
      <c r="H13" s="38">
        <v>1</v>
      </c>
      <c r="I13" s="32"/>
      <c r="J13" s="39">
        <v>1</v>
      </c>
      <c r="K13" s="32">
        <v>1</v>
      </c>
      <c r="L13" s="39"/>
      <c r="M13" s="32"/>
      <c r="N13" s="16"/>
      <c r="O13" s="42"/>
      <c r="P13" s="48">
        <v>1</v>
      </c>
      <c r="Q13" s="38">
        <v>1</v>
      </c>
      <c r="R13" s="48">
        <v>1</v>
      </c>
      <c r="S13" s="50">
        <v>1</v>
      </c>
      <c r="T13" s="38"/>
      <c r="U13" s="48"/>
      <c r="V13" s="50"/>
      <c r="W13" s="16"/>
      <c r="X13" s="38"/>
      <c r="Y13" s="32">
        <v>1</v>
      </c>
      <c r="Z13" s="50"/>
      <c r="AA13" s="17">
        <v>1</v>
      </c>
      <c r="AB13" s="24"/>
      <c r="AC13" s="50"/>
      <c r="AD13" s="17">
        <v>1</v>
      </c>
      <c r="AE13" s="24">
        <v>1</v>
      </c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125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>
        <v>1</v>
      </c>
      <c r="T14" s="38">
        <v>1</v>
      </c>
      <c r="U14" s="48">
        <v>1</v>
      </c>
      <c r="V14" s="50"/>
      <c r="W14" s="16"/>
      <c r="X14" s="38"/>
      <c r="Y14" s="32"/>
      <c r="Z14" s="50">
        <v>1</v>
      </c>
      <c r="AA14" s="17"/>
      <c r="AB14" s="24"/>
      <c r="AC14" s="50"/>
      <c r="AD14" s="17">
        <v>1</v>
      </c>
      <c r="AE14" s="24"/>
      <c r="AF14" s="50"/>
      <c r="AG14" s="50">
        <v>1</v>
      </c>
      <c r="AH14" s="50">
        <v>1</v>
      </c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126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/>
      <c r="T15" s="38">
        <v>1</v>
      </c>
      <c r="U15" s="48">
        <v>1</v>
      </c>
      <c r="V15" s="50">
        <v>1</v>
      </c>
      <c r="W15" s="16"/>
      <c r="X15" s="38"/>
      <c r="Y15" s="32">
        <v>1</v>
      </c>
      <c r="Z15" s="50">
        <v>1</v>
      </c>
      <c r="AA15" s="17"/>
      <c r="AB15" s="24"/>
      <c r="AC15" s="50"/>
      <c r="AD15" s="17">
        <v>1</v>
      </c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127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>
        <v>1</v>
      </c>
      <c r="Q16" s="38">
        <v>1</v>
      </c>
      <c r="R16" s="48">
        <v>1</v>
      </c>
      <c r="S16" s="50">
        <v>1</v>
      </c>
      <c r="T16" s="38"/>
      <c r="U16" s="48"/>
      <c r="V16" s="50"/>
      <c r="W16" s="16"/>
      <c r="X16" s="38"/>
      <c r="Y16" s="32"/>
      <c r="Z16" s="50">
        <v>1</v>
      </c>
      <c r="AA16" s="17"/>
      <c r="AB16" s="24"/>
      <c r="AC16" s="50">
        <v>1</v>
      </c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128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>
        <v>1</v>
      </c>
      <c r="S17" s="50">
        <v>1</v>
      </c>
      <c r="T17" s="38"/>
      <c r="U17" s="48"/>
      <c r="V17" s="50"/>
      <c r="W17" s="16"/>
      <c r="X17" s="38">
        <v>1</v>
      </c>
      <c r="Y17" s="32"/>
      <c r="Z17" s="50">
        <v>1</v>
      </c>
      <c r="AA17" s="17"/>
      <c r="AB17" s="24"/>
      <c r="AC17" s="50"/>
      <c r="AD17" s="17">
        <v>1</v>
      </c>
      <c r="AE17" s="24"/>
      <c r="AF17" s="50">
        <v>1</v>
      </c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129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>
        <v>1</v>
      </c>
      <c r="Q18" s="38">
        <v>1</v>
      </c>
      <c r="R18" s="48">
        <v>1</v>
      </c>
      <c r="S18" s="50"/>
      <c r="T18" s="38"/>
      <c r="U18" s="48"/>
      <c r="V18" s="50"/>
      <c r="W18" s="16"/>
      <c r="X18" s="38"/>
      <c r="Y18" s="32">
        <v>1</v>
      </c>
      <c r="Z18" s="50">
        <v>1</v>
      </c>
      <c r="AA18" s="17"/>
      <c r="AB18" s="24"/>
      <c r="AC18" s="50"/>
      <c r="AD18" s="17">
        <v>1</v>
      </c>
      <c r="AE18" s="24"/>
      <c r="AF18" s="50">
        <v>1</v>
      </c>
      <c r="AG18" s="50">
        <v>1</v>
      </c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130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/>
      <c r="U19" s="48"/>
      <c r="V19" s="50"/>
      <c r="W19" s="16"/>
      <c r="X19" s="38"/>
      <c r="Y19" s="32"/>
      <c r="Z19" s="50">
        <v>1</v>
      </c>
      <c r="AA19" s="17"/>
      <c r="AB19" s="24"/>
      <c r="AC19" s="50">
        <v>1</v>
      </c>
      <c r="AD19" s="17">
        <v>1</v>
      </c>
      <c r="AE19" s="24"/>
      <c r="AF19" s="50"/>
      <c r="AG19" s="50">
        <v>1</v>
      </c>
      <c r="AH19" s="50">
        <v>1</v>
      </c>
      <c r="AI19" s="53">
        <v>1</v>
      </c>
      <c r="AJ19" s="24"/>
      <c r="AK19" s="50">
        <v>1</v>
      </c>
      <c r="AL19" s="16">
        <v>1</v>
      </c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131</v>
      </c>
      <c r="C20" s="24">
        <v>1</v>
      </c>
      <c r="D20" s="16"/>
      <c r="E20" s="24">
        <v>1</v>
      </c>
      <c r="F20" s="39">
        <v>1</v>
      </c>
      <c r="G20" s="32">
        <v>1</v>
      </c>
      <c r="H20" s="38">
        <v>1</v>
      </c>
      <c r="I20" s="32">
        <v>1</v>
      </c>
      <c r="J20" s="39">
        <v>1</v>
      </c>
      <c r="K20" s="32">
        <v>1</v>
      </c>
      <c r="L20" s="39">
        <v>1</v>
      </c>
      <c r="M20" s="32"/>
      <c r="N20" s="16"/>
      <c r="O20" s="42"/>
      <c r="P20" s="48">
        <v>1</v>
      </c>
      <c r="Q20" s="38">
        <v>1</v>
      </c>
      <c r="R20" s="48">
        <v>1</v>
      </c>
      <c r="S20" s="50"/>
      <c r="T20" s="38"/>
      <c r="U20" s="48"/>
      <c r="V20" s="50"/>
      <c r="W20" s="16"/>
      <c r="X20" s="38"/>
      <c r="Y20" s="32">
        <v>1</v>
      </c>
      <c r="Z20" s="50">
        <v>1</v>
      </c>
      <c r="AA20" s="17"/>
      <c r="AB20" s="24"/>
      <c r="AC20" s="50"/>
      <c r="AD20" s="17">
        <v>1</v>
      </c>
      <c r="AE20" s="24"/>
      <c r="AF20" s="50">
        <v>1</v>
      </c>
      <c r="AG20" s="50"/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132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>
        <v>1</v>
      </c>
      <c r="U21" s="48">
        <v>1</v>
      </c>
      <c r="V21" s="50"/>
      <c r="W21" s="16"/>
      <c r="X21" s="38"/>
      <c r="Y21" s="32"/>
      <c r="Z21" s="50">
        <v>1</v>
      </c>
      <c r="AA21" s="17"/>
      <c r="AB21" s="24"/>
      <c r="AC21" s="50"/>
      <c r="AD21" s="17">
        <v>1</v>
      </c>
      <c r="AE21" s="24"/>
      <c r="AF21" s="50"/>
      <c r="AG21" s="50"/>
      <c r="AH21" s="50">
        <v>1</v>
      </c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133</v>
      </c>
      <c r="C22" s="24">
        <v>1</v>
      </c>
      <c r="D22" s="16"/>
      <c r="E22" s="24"/>
      <c r="F22" s="39">
        <v>1</v>
      </c>
      <c r="G22" s="32">
        <v>1</v>
      </c>
      <c r="H22" s="38">
        <v>1</v>
      </c>
      <c r="I22" s="32">
        <v>1</v>
      </c>
      <c r="J22" s="39">
        <v>1</v>
      </c>
      <c r="K22" s="32"/>
      <c r="L22" s="39">
        <v>1</v>
      </c>
      <c r="M22" s="32">
        <v>1</v>
      </c>
      <c r="N22" s="16">
        <v>1</v>
      </c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>
        <v>1</v>
      </c>
      <c r="W22" s="16"/>
      <c r="X22" s="38"/>
      <c r="Y22" s="32"/>
      <c r="Z22" s="50">
        <v>1</v>
      </c>
      <c r="AA22" s="17">
        <v>1</v>
      </c>
      <c r="AB22" s="24"/>
      <c r="AC22" s="50"/>
      <c r="AD22" s="17">
        <v>1</v>
      </c>
      <c r="AE22" s="24"/>
      <c r="AF22" s="50"/>
      <c r="AG22" s="50">
        <v>1</v>
      </c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0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/>
      <c r="J23" s="39">
        <v>1</v>
      </c>
      <c r="K23" s="32"/>
      <c r="L23" s="39">
        <v>1</v>
      </c>
      <c r="M23" s="32"/>
      <c r="N23" s="16"/>
      <c r="O23" s="42"/>
      <c r="P23" s="48"/>
      <c r="Q23" s="38"/>
      <c r="R23" s="48"/>
      <c r="S23" s="50">
        <v>1</v>
      </c>
      <c r="T23" s="38">
        <v>1</v>
      </c>
      <c r="U23" s="48">
        <v>1</v>
      </c>
      <c r="V23" s="50">
        <v>1</v>
      </c>
      <c r="W23" s="16">
        <v>1</v>
      </c>
      <c r="X23" s="38"/>
      <c r="Y23" s="32"/>
      <c r="Z23" s="50">
        <v>1</v>
      </c>
      <c r="AA23" s="17"/>
      <c r="AB23" s="24"/>
      <c r="AC23" s="50"/>
      <c r="AD23" s="17">
        <v>1</v>
      </c>
      <c r="AE23" s="24"/>
      <c r="AF23" s="50"/>
      <c r="AG23" s="50"/>
      <c r="AH23" s="50"/>
      <c r="AI23" s="53">
        <v>1</v>
      </c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>
        <v>1</v>
      </c>
      <c r="S24" s="50">
        <v>1</v>
      </c>
      <c r="T24" s="38">
        <v>1</v>
      </c>
      <c r="U24" s="48">
        <v>1</v>
      </c>
      <c r="V24" s="50"/>
      <c r="W24" s="16"/>
      <c r="X24" s="38">
        <v>1</v>
      </c>
      <c r="Y24" s="32">
        <v>1</v>
      </c>
      <c r="Z24" s="50">
        <v>1</v>
      </c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2</v>
      </c>
      <c r="C25" s="24">
        <v>1</v>
      </c>
      <c r="D25" s="16"/>
      <c r="E25" s="24">
        <v>1</v>
      </c>
      <c r="F25" s="39">
        <v>1</v>
      </c>
      <c r="G25" s="32">
        <v>1</v>
      </c>
      <c r="H25" s="38">
        <v>1</v>
      </c>
      <c r="I25" s="32">
        <v>1</v>
      </c>
      <c r="J25" s="39">
        <v>1</v>
      </c>
      <c r="K25" s="32">
        <v>1</v>
      </c>
      <c r="L25" s="39">
        <v>1</v>
      </c>
      <c r="M25" s="32"/>
      <c r="N25" s="16"/>
      <c r="O25" s="42"/>
      <c r="P25" s="48"/>
      <c r="Q25" s="38"/>
      <c r="R25" s="48"/>
      <c r="S25" s="50">
        <v>1</v>
      </c>
      <c r="T25" s="38">
        <v>1</v>
      </c>
      <c r="U25" s="48">
        <v>1</v>
      </c>
      <c r="V25" s="50">
        <v>1</v>
      </c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>
        <v>1</v>
      </c>
      <c r="AH25" s="50">
        <v>1</v>
      </c>
      <c r="AI25" s="53">
        <v>1</v>
      </c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3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>
        <v>1</v>
      </c>
      <c r="J26" s="39">
        <v>1</v>
      </c>
      <c r="K26" s="32"/>
      <c r="L26" s="39">
        <v>1</v>
      </c>
      <c r="M26" s="32">
        <v>1</v>
      </c>
      <c r="N26" s="16">
        <v>1</v>
      </c>
      <c r="O26" s="42"/>
      <c r="P26" s="48">
        <v>1</v>
      </c>
      <c r="Q26" s="38">
        <v>1</v>
      </c>
      <c r="R26" s="48">
        <v>1</v>
      </c>
      <c r="S26" s="50">
        <v>1</v>
      </c>
      <c r="T26" s="38"/>
      <c r="U26" s="48"/>
      <c r="V26" s="50"/>
      <c r="W26" s="16"/>
      <c r="X26" s="38"/>
      <c r="Y26" s="32">
        <v>1</v>
      </c>
      <c r="Z26" s="50">
        <v>1</v>
      </c>
      <c r="AA26" s="17"/>
      <c r="AB26" s="24"/>
      <c r="AC26" s="50">
        <v>1</v>
      </c>
      <c r="AD26" s="17">
        <v>1</v>
      </c>
      <c r="AE26" s="24"/>
      <c r="AF26" s="50">
        <v>1</v>
      </c>
      <c r="AG26" s="50"/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4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>
        <v>1</v>
      </c>
      <c r="J27" s="39">
        <v>1</v>
      </c>
      <c r="K27" s="32"/>
      <c r="L27" s="39">
        <v>1</v>
      </c>
      <c r="M27" s="32">
        <v>1</v>
      </c>
      <c r="N27" s="16">
        <v>1</v>
      </c>
      <c r="O27" s="42"/>
      <c r="P27" s="48"/>
      <c r="Q27" s="38"/>
      <c r="R27" s="48"/>
      <c r="S27" s="50">
        <v>1</v>
      </c>
      <c r="T27" s="38">
        <v>1</v>
      </c>
      <c r="U27" s="48">
        <v>1</v>
      </c>
      <c r="V27" s="50">
        <v>1</v>
      </c>
      <c r="W27" s="16"/>
      <c r="X27" s="38"/>
      <c r="Y27" s="32"/>
      <c r="Z27" s="50"/>
      <c r="AA27" s="17">
        <v>1</v>
      </c>
      <c r="AB27" s="24">
        <v>1</v>
      </c>
      <c r="AC27" s="50">
        <v>1</v>
      </c>
      <c r="AD27" s="17"/>
      <c r="AE27" s="24"/>
      <c r="AF27" s="50"/>
      <c r="AG27" s="50">
        <v>1</v>
      </c>
      <c r="AH27" s="50">
        <v>1</v>
      </c>
      <c r="AI27" s="53"/>
      <c r="AJ27" s="24"/>
      <c r="AK27" s="50">
        <v>1</v>
      </c>
      <c r="AL27" s="16">
        <v>1</v>
      </c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5</v>
      </c>
      <c r="C28" s="24">
        <v>1</v>
      </c>
      <c r="D28" s="16"/>
      <c r="E28" s="24"/>
      <c r="F28" s="39">
        <v>1</v>
      </c>
      <c r="G28" s="32">
        <v>1</v>
      </c>
      <c r="H28" s="38">
        <v>1</v>
      </c>
      <c r="I28" s="32"/>
      <c r="J28" s="39">
        <v>1</v>
      </c>
      <c r="K28" s="32"/>
      <c r="L28" s="39">
        <v>1</v>
      </c>
      <c r="M28" s="32">
        <v>1</v>
      </c>
      <c r="N28" s="16">
        <v>1</v>
      </c>
      <c r="O28" s="42"/>
      <c r="P28" s="48"/>
      <c r="Q28" s="38"/>
      <c r="R28" s="48"/>
      <c r="S28" s="50">
        <v>1</v>
      </c>
      <c r="T28" s="38">
        <v>1</v>
      </c>
      <c r="U28" s="48">
        <v>1</v>
      </c>
      <c r="V28" s="50">
        <v>1</v>
      </c>
      <c r="W28" s="16">
        <v>1</v>
      </c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>
        <v>1</v>
      </c>
      <c r="AG28" s="50">
        <v>1</v>
      </c>
      <c r="AH28" s="50">
        <v>1</v>
      </c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106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>
        <v>1</v>
      </c>
      <c r="J29" s="39">
        <v>1</v>
      </c>
      <c r="K29" s="32">
        <v>1</v>
      </c>
      <c r="L29" s="39">
        <v>1</v>
      </c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/>
      <c r="W29" s="16"/>
      <c r="X29" s="38"/>
      <c r="Y29" s="32">
        <v>1</v>
      </c>
      <c r="Z29" s="50">
        <v>1</v>
      </c>
      <c r="AA29" s="17">
        <v>1</v>
      </c>
      <c r="AB29" s="24"/>
      <c r="AC29" s="50"/>
      <c r="AD29" s="17">
        <v>1</v>
      </c>
      <c r="AE29" s="24"/>
      <c r="AF29" s="50">
        <v>1</v>
      </c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104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476" yWindow="563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opLeftCell="A85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90</v>
      </c>
      <c r="B1" s="61" t="s">
        <v>86</v>
      </c>
      <c r="C1" s="61"/>
      <c r="D1" s="62" t="s">
        <v>87</v>
      </c>
      <c r="E1" s="63" t="s">
        <v>88</v>
      </c>
      <c r="F1" s="62" t="s">
        <v>89</v>
      </c>
      <c r="G1" s="60" t="s">
        <v>92</v>
      </c>
      <c r="H1" s="60" t="s">
        <v>100</v>
      </c>
      <c r="I1" s="64" t="s">
        <v>91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Long Hilly Trek</v>
      </c>
      <c r="C3" s="161"/>
      <c r="D3" s="162" t="str" ph="1">
        <f>Scoresheet!C3</f>
        <v>-46.328172°</v>
      </c>
      <c r="E3" s="163" t="str" ph="1">
        <f>Scoresheet!E3</f>
        <v>167.844061°</v>
      </c>
      <c r="F3" s="162" t="str" ph="1">
        <f>Scoresheet!G3</f>
        <v>126 m</v>
      </c>
      <c r="G3" s="164" t="str" ph="1">
        <f>Scoresheet!I3</f>
        <v>4.2.2013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94</v>
      </c>
      <c r="D5" s="86" t="s">
        <v>101</v>
      </c>
    </row>
    <row r="6" spans="1:82" ht="15" customHeight="1">
      <c r="C6" s="87" t="s">
        <v>93</v>
      </c>
      <c r="D6" s="88" t="s">
        <v>43</v>
      </c>
      <c r="E6" s="89" t="s">
        <v>44</v>
      </c>
      <c r="F6" s="89" t="s">
        <v>45</v>
      </c>
      <c r="G6" s="89" t="s">
        <v>46</v>
      </c>
      <c r="H6" s="89" t="s">
        <v>47</v>
      </c>
      <c r="I6" s="89" t="s">
        <v>48</v>
      </c>
      <c r="J6" s="89" t="s">
        <v>49</v>
      </c>
      <c r="K6" s="90" t="s">
        <v>50</v>
      </c>
      <c r="L6" s="90" t="s">
        <v>51</v>
      </c>
      <c r="M6" s="90" t="s">
        <v>52</v>
      </c>
      <c r="N6" s="90" t="s">
        <v>53</v>
      </c>
      <c r="O6" s="90" t="s">
        <v>54</v>
      </c>
      <c r="P6" s="90" t="s">
        <v>55</v>
      </c>
      <c r="Q6" s="90" t="s">
        <v>56</v>
      </c>
      <c r="R6" s="90" t="s">
        <v>57</v>
      </c>
      <c r="S6" s="90" t="s">
        <v>58</v>
      </c>
      <c r="T6" s="91" t="s">
        <v>59</v>
      </c>
      <c r="U6" s="91" t="s">
        <v>60</v>
      </c>
      <c r="V6" s="91" t="s">
        <v>61</v>
      </c>
      <c r="W6" s="91" t="s">
        <v>62</v>
      </c>
      <c r="X6" s="92" t="s">
        <v>63</v>
      </c>
      <c r="Y6" s="92" t="s">
        <v>64</v>
      </c>
      <c r="Z6" s="92" t="s">
        <v>65</v>
      </c>
      <c r="AA6" s="93" t="s">
        <v>66</v>
      </c>
      <c r="AB6" s="93" t="s">
        <v>67</v>
      </c>
      <c r="AC6" s="93" t="s">
        <v>68</v>
      </c>
      <c r="AD6" s="93" t="s">
        <v>69</v>
      </c>
      <c r="AE6" s="93" t="s">
        <v>70</v>
      </c>
      <c r="AF6" s="94" t="s">
        <v>71</v>
      </c>
      <c r="AG6" s="94" t="s">
        <v>72</v>
      </c>
      <c r="AH6" s="94" t="s">
        <v>73</v>
      </c>
      <c r="AI6" s="95"/>
      <c r="AJ6" s="95"/>
      <c r="AK6" s="95"/>
      <c r="AL6" s="95"/>
      <c r="AM6" s="95"/>
      <c r="AN6" s="95"/>
      <c r="AQ6" s="66" t="s">
        <v>74</v>
      </c>
      <c r="AR6" s="96" t="s">
        <v>43</v>
      </c>
      <c r="AS6" s="97" t="s">
        <v>44</v>
      </c>
      <c r="AT6" s="97" t="s">
        <v>45</v>
      </c>
      <c r="AU6" s="97" t="s">
        <v>46</v>
      </c>
      <c r="AV6" s="97" t="s">
        <v>47</v>
      </c>
      <c r="AW6" s="97" t="s">
        <v>48</v>
      </c>
      <c r="AX6" s="97" t="s">
        <v>49</v>
      </c>
      <c r="AY6" s="98" t="s">
        <v>50</v>
      </c>
      <c r="AZ6" s="98" t="s">
        <v>51</v>
      </c>
      <c r="BA6" s="98" t="s">
        <v>52</v>
      </c>
      <c r="BB6" s="98" t="s">
        <v>53</v>
      </c>
      <c r="BC6" s="98" t="s">
        <v>54</v>
      </c>
      <c r="BD6" s="98" t="s">
        <v>55</v>
      </c>
      <c r="BE6" s="98" t="s">
        <v>56</v>
      </c>
      <c r="BF6" s="98" t="s">
        <v>57</v>
      </c>
      <c r="BG6" s="98" t="s">
        <v>58</v>
      </c>
      <c r="BH6" s="99" t="s">
        <v>59</v>
      </c>
      <c r="BI6" s="99" t="s">
        <v>60</v>
      </c>
      <c r="BJ6" s="99" t="s">
        <v>61</v>
      </c>
      <c r="BK6" s="99" t="s">
        <v>62</v>
      </c>
      <c r="BL6" s="100" t="s">
        <v>63</v>
      </c>
      <c r="BM6" s="100" t="s">
        <v>64</v>
      </c>
      <c r="BN6" s="100" t="s">
        <v>65</v>
      </c>
      <c r="BO6" s="101" t="s">
        <v>66</v>
      </c>
      <c r="BP6" s="101" t="s">
        <v>67</v>
      </c>
      <c r="BQ6" s="101" t="s">
        <v>68</v>
      </c>
      <c r="BR6" s="101" t="s">
        <v>69</v>
      </c>
      <c r="BS6" s="101" t="s">
        <v>70</v>
      </c>
      <c r="BT6" s="95" t="s">
        <v>71</v>
      </c>
      <c r="BU6" s="95" t="s">
        <v>72</v>
      </c>
      <c r="BV6" s="95" t="s">
        <v>73</v>
      </c>
      <c r="BX6" s="102" t="s">
        <v>95</v>
      </c>
      <c r="BY6" s="103" t="s">
        <v>75</v>
      </c>
      <c r="BZ6" s="104" t="s">
        <v>76</v>
      </c>
      <c r="CA6" s="105" t="s">
        <v>77</v>
      </c>
      <c r="CB6" s="106" t="s">
        <v>78</v>
      </c>
      <c r="CC6" s="107" t="s">
        <v>79</v>
      </c>
      <c r="CD6" s="108" t="s">
        <v>80</v>
      </c>
    </row>
    <row r="7" spans="1:82">
      <c r="A7" s="96">
        <f>IF(B7&gt;0,(ROW(A7)-6),0)</f>
        <v>1</v>
      </c>
      <c r="B7" s="109" t="str">
        <f>Scoresheet!B7</f>
        <v>Aristotelia serrata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0.5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0.5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0.5</v>
      </c>
      <c r="W7" s="110">
        <f>IF((Scoresheet!$Y7+Scoresheet!$Z7+Scoresheet!$AA7)=0,0,FLOOR(Scoresheet!AA7/(Scoresheet!$Y7+Scoresheet!$Z7+Scoresheet!$AA7),0.01))</f>
        <v>0.5</v>
      </c>
      <c r="X7" s="66">
        <f>IF((Scoresheet!$AB7+Scoresheet!$AC7+Scoresheet!$AD7)=0,0,FLOOR(Scoresheet!AB7/(Scoresheet!$AB7+Scoresheet!$AC7+Scoresheet!$AD7),0.01))</f>
        <v>1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0.5</v>
      </c>
      <c r="AH7" s="110">
        <f>IF((Scoresheet!$AJ7+Scoresheet!$AK7+Scoresheet!$AL7)=0,0,FLOOR(Scoresheet!AL7/(Scoresheet!$AJ7+Scoresheet!$AK7+Scoresheet!$AL7),0.01))</f>
        <v>0.5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1</v>
      </c>
      <c r="BL7" s="66">
        <f t="shared" si="3"/>
        <v>1</v>
      </c>
      <c r="BM7" s="66">
        <f t="shared" si="3"/>
        <v>0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1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Carpodetus serratus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0.5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0.5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1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Clematis paniculata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0.5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0.5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0.25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0.25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0.25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0.5</v>
      </c>
      <c r="X9" s="66">
        <f>IF((Scoresheet!$AB9+Scoresheet!$AC9+Scoresheet!$AD9)=0,0,FLOOR(Scoresheet!AB9/(Scoresheet!$AB9+Scoresheet!$AC9+Scoresheet!$AD9),0.01))</f>
        <v>0.5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1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1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1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1</v>
      </c>
      <c r="BL9" s="66">
        <f t="shared" si="32"/>
        <v>1</v>
      </c>
      <c r="BM9" s="66">
        <f t="shared" si="33"/>
        <v>1</v>
      </c>
      <c r="BN9" s="66">
        <f t="shared" si="34"/>
        <v>0</v>
      </c>
      <c r="BO9" s="66">
        <f t="shared" si="35"/>
        <v>0</v>
      </c>
      <c r="BP9" s="66">
        <f t="shared" si="36"/>
        <v>1</v>
      </c>
      <c r="BQ9" s="66">
        <f t="shared" si="37"/>
        <v>0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Coprosma foetidissima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0.33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0.33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0.33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0.33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0.33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0.33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1</v>
      </c>
      <c r="BB10" s="66">
        <f t="shared" si="22"/>
        <v>1</v>
      </c>
      <c r="BC10" s="66">
        <f t="shared" si="23"/>
        <v>1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1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Coprosma lucida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0.2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0.33</v>
      </c>
      <c r="V11" s="66">
        <f>IF((Scoresheet!$Y11+Scoresheet!$Z11+Scoresheet!$AA11)=0,0,FLOOR(Scoresheet!Z11/(Scoresheet!$Y11+Scoresheet!$Z11+Scoresheet!$AA11),0.01))</f>
        <v>0.33</v>
      </c>
      <c r="W11" s="109">
        <f>IF((Scoresheet!$Y11+Scoresheet!$Z11+Scoresheet!$AA11)=0,0,FLOOR(Scoresheet!AA11/(Scoresheet!$Y11+Scoresheet!$Z11+Scoresheet!$AA11),0.01))</f>
        <v>0.33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1</v>
      </c>
      <c r="BJ11" s="66">
        <f t="shared" si="30"/>
        <v>1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Coprosma parviflora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0.33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0.33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0.33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0.33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0.33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0.33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1</v>
      </c>
      <c r="BA12" s="66">
        <f t="shared" si="21"/>
        <v>1</v>
      </c>
      <c r="BB12" s="66">
        <f t="shared" si="22"/>
        <v>1</v>
      </c>
      <c r="BC12" s="66">
        <f t="shared" si="23"/>
        <v>0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1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Coprosma rotundifolia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0.5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0.5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0.25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0.25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0.25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0.25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0.5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0.5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1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1</v>
      </c>
      <c r="BA13" s="66">
        <f t="shared" si="21"/>
        <v>1</v>
      </c>
      <c r="BB13" s="66">
        <f t="shared" si="22"/>
        <v>1</v>
      </c>
      <c r="BC13" s="66">
        <f t="shared" si="23"/>
        <v>1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1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1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Fuchsia excorticata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1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1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Griselinia littoralis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0.33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0.5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0</v>
      </c>
      <c r="BH15" s="66">
        <f t="shared" si="28"/>
        <v>0</v>
      </c>
      <c r="BI15" s="66">
        <f t="shared" si="29"/>
        <v>1</v>
      </c>
      <c r="BJ15" s="66">
        <f t="shared" si="30"/>
        <v>1</v>
      </c>
      <c r="BK15" s="66">
        <f t="shared" si="31"/>
        <v>0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Metrosideros diffusa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0.25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0.25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0.25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0.25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1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0.5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1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1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Myrsine australis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0.5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1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1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1</v>
      </c>
      <c r="BC17" s="66">
        <f t="shared" si="23"/>
        <v>1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1</v>
      </c>
      <c r="BI17" s="66">
        <f t="shared" si="29"/>
        <v>0</v>
      </c>
      <c r="BJ17" s="66">
        <f t="shared" si="30"/>
        <v>1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Neomyrtus pedunculata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0.33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0.33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0.33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0.5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1</v>
      </c>
      <c r="BA18" s="66">
        <f t="shared" si="21"/>
        <v>1</v>
      </c>
      <c r="BB18" s="66">
        <f t="shared" si="22"/>
        <v>1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1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Parsonsia heterophylla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1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0.33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0.33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0.33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0.5</v>
      </c>
      <c r="AH19" s="109">
        <f>IF((Scoresheet!$AJ19+Scoresheet!$AK19+Scoresheet!$AL19)=0,0,FLOOR(Scoresheet!AL19/(Scoresheet!$AJ19+Scoresheet!$AK19+Scoresheet!$AL19),0.01))</f>
        <v>0.5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0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1</v>
      </c>
      <c r="BT19" s="66">
        <f t="shared" si="40"/>
        <v>0</v>
      </c>
      <c r="BU19" s="66">
        <f t="shared" si="41"/>
        <v>1</v>
      </c>
      <c r="BV19" s="66">
        <f t="shared" si="42"/>
        <v>1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Pennantia corymbosa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0.5</v>
      </c>
      <c r="F20" s="66">
        <f>IF(Scoresheet!G20=0,0,Scoresheet!G20/(Scoresheet!G20+Scoresheet!H20)*(IF(Result!E20=0,1,Result!E20)))</f>
        <v>0.25</v>
      </c>
      <c r="G20" s="66">
        <f>IF(Scoresheet!I20=0,0,Scoresheet!I20/(Scoresheet!I20+Scoresheet!J20)*(IF(Result!E20=0,1,Result!E20)))</f>
        <v>0.25</v>
      </c>
      <c r="H20" s="66">
        <f>IF(Scoresheet!K20=0,0,Scoresheet!K20/(Scoresheet!L20+Scoresheet!K20)*(IF(Result!E20=0,1,Result!E20)))</f>
        <v>0.25</v>
      </c>
      <c r="I20" s="66">
        <f>IF(Scoresheet!L20=0,0,Scoresheet!L20/(Scoresheet!K20+Scoresheet!L20)*(IF(Result!E20=0,1,Result!E20)))</f>
        <v>0.25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0.33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0.33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0.5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1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1</v>
      </c>
      <c r="AU20" s="66">
        <f t="shared" si="15"/>
        <v>1</v>
      </c>
      <c r="AV20" s="66">
        <f t="shared" si="16"/>
        <v>1</v>
      </c>
      <c r="AW20" s="66">
        <f t="shared" si="17"/>
        <v>1</v>
      </c>
      <c r="AX20" s="66">
        <f t="shared" si="18"/>
        <v>0</v>
      </c>
      <c r="AY20" s="66">
        <f t="shared" si="19"/>
        <v>0</v>
      </c>
      <c r="AZ20" s="66">
        <f t="shared" si="20"/>
        <v>1</v>
      </c>
      <c r="BA20" s="66">
        <f t="shared" si="21"/>
        <v>1</v>
      </c>
      <c r="BB20" s="66">
        <f t="shared" si="22"/>
        <v>1</v>
      </c>
      <c r="BC20" s="66">
        <f t="shared" si="23"/>
        <v>0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1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0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Pittosporum eugenioides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0.5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1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1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0</v>
      </c>
      <c r="BQ21" s="66">
        <f t="shared" si="37"/>
        <v>0</v>
      </c>
      <c r="BR21" s="66">
        <f t="shared" si="38"/>
        <v>1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Pseudopanax colensoi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0.5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1</v>
      </c>
      <c r="J22" s="109">
        <f>IF(Scoresheet!M22=0,0,Scoresheet!M22/(Scoresheet!M22+Scoresheet!N22))</f>
        <v>0.5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0.25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0.25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0.5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1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1</v>
      </c>
      <c r="AV22" s="66">
        <f t="shared" si="16"/>
        <v>0</v>
      </c>
      <c r="AW22" s="66">
        <f t="shared" si="17"/>
        <v>1</v>
      </c>
      <c r="AX22" s="66">
        <f t="shared" si="18"/>
        <v>1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0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Pseudopanax crassifolius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1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0.2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0.2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0.2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0.2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0.2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1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1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0</v>
      </c>
      <c r="AV23" s="66">
        <f t="shared" si="16"/>
        <v>0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1</v>
      </c>
      <c r="BE23" s="66">
        <f t="shared" si="25"/>
        <v>1</v>
      </c>
      <c r="BF23" s="66">
        <f t="shared" si="26"/>
        <v>1</v>
      </c>
      <c r="BG23" s="66">
        <f t="shared" si="27"/>
        <v>1</v>
      </c>
      <c r="BH23" s="66">
        <f t="shared" si="28"/>
        <v>0</v>
      </c>
      <c r="BI23" s="66">
        <f t="shared" si="29"/>
        <v>0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0</v>
      </c>
      <c r="BR23" s="66">
        <f t="shared" si="38"/>
        <v>0</v>
      </c>
      <c r="BS23" s="66">
        <f t="shared" si="39"/>
        <v>1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Pseudowintera colorata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0.25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1</v>
      </c>
      <c r="U24" s="66">
        <f>IF((Scoresheet!$Y24+Scoresheet!$Z24+Scoresheet!$AA24)=0,0,FLOOR(Scoresheet!Y24/(Scoresheet!$Y24+Scoresheet!$Z24+Scoresheet!$AA24),0.01))</f>
        <v>0.33</v>
      </c>
      <c r="V24" s="66">
        <f>IF((Scoresheet!$Y24+Scoresheet!$Z24+Scoresheet!$AA24)=0,0,FLOOR(Scoresheet!Z24/(Scoresheet!$Y24+Scoresheet!$Z24+Scoresheet!$AA24),0.01))</f>
        <v>0.33</v>
      </c>
      <c r="W24" s="109">
        <f>IF((Scoresheet!$Y24+Scoresheet!$Z24+Scoresheet!$AA24)=0,0,FLOOR(Scoresheet!AA24/(Scoresheet!$Y24+Scoresheet!$Z24+Scoresheet!$AA24),0.01))</f>
        <v>0.33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1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1</v>
      </c>
      <c r="BI24" s="66">
        <f t="shared" si="29"/>
        <v>1</v>
      </c>
      <c r="BJ24" s="66">
        <f t="shared" si="30"/>
        <v>1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Rakaua edgerleyi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0.5</v>
      </c>
      <c r="F25" s="66">
        <f>IF(Scoresheet!G25=0,0,Scoresheet!G25/(Scoresheet!G25+Scoresheet!H25)*(IF(Result!E25=0,1,Result!E25)))</f>
        <v>0.25</v>
      </c>
      <c r="G25" s="66">
        <f>IF(Scoresheet!I25=0,0,Scoresheet!I25/(Scoresheet!I25+Scoresheet!J25)*(IF(Result!E25=0,1,Result!E25)))</f>
        <v>0.25</v>
      </c>
      <c r="H25" s="66">
        <f>IF(Scoresheet!K25=0,0,Scoresheet!K25/(Scoresheet!L25+Scoresheet!K25)*(IF(Result!E25=0,1,Result!E25)))</f>
        <v>0.25</v>
      </c>
      <c r="I25" s="66">
        <f>IF(Scoresheet!L25=0,0,Scoresheet!L25/(Scoresheet!K25+Scoresheet!L25)*(IF(Result!E25=0,1,Result!E25)))</f>
        <v>0.25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0.25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0.25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0.25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0.25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0.33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0.33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0.33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1</v>
      </c>
      <c r="AU25" s="66">
        <f t="shared" si="15"/>
        <v>1</v>
      </c>
      <c r="AV25" s="66">
        <f t="shared" si="16"/>
        <v>1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1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Rubus australis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0.5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1</v>
      </c>
      <c r="J26" s="109">
        <f>IF(Scoresheet!M26=0,0,Scoresheet!M26/(Scoresheet!M26+Scoresheet!N26))</f>
        <v>0.5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0.25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0.25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0.25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0.25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0.5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1</v>
      </c>
      <c r="AV26" s="66">
        <f t="shared" si="16"/>
        <v>0</v>
      </c>
      <c r="AW26" s="66">
        <f t="shared" si="17"/>
        <v>1</v>
      </c>
      <c r="AX26" s="66">
        <f t="shared" si="18"/>
        <v>1</v>
      </c>
      <c r="AY26" s="66">
        <f t="shared" si="19"/>
        <v>0</v>
      </c>
      <c r="AZ26" s="66">
        <f t="shared" si="20"/>
        <v>1</v>
      </c>
      <c r="BA26" s="66">
        <f t="shared" si="21"/>
        <v>1</v>
      </c>
      <c r="BB26" s="66">
        <f t="shared" si="22"/>
        <v>1</v>
      </c>
      <c r="BC26" s="66">
        <f t="shared" si="23"/>
        <v>1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1</v>
      </c>
      <c r="BJ26" s="66">
        <f t="shared" si="30"/>
        <v>1</v>
      </c>
      <c r="BK26" s="66">
        <f t="shared" si="31"/>
        <v>0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Rubus cissoides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0.5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1</v>
      </c>
      <c r="J27" s="109">
        <f>IF(Scoresheet!M27=0,0,Scoresheet!M27/(Scoresheet!M27+Scoresheet!N27))</f>
        <v>0.5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0.25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0.25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0.25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0.25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0.5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0.5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0.5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1</v>
      </c>
      <c r="AV27" s="66">
        <f t="shared" si="16"/>
        <v>0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1</v>
      </c>
      <c r="BM27" s="66">
        <f t="shared" si="33"/>
        <v>1</v>
      </c>
      <c r="BN27" s="66">
        <f t="shared" si="34"/>
        <v>0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1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1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Schefflera digitata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0.5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1</v>
      </c>
      <c r="J28" s="109">
        <f>IF(Scoresheet!M28=0,0,Scoresheet!M28/(Scoresheet!M28+Scoresheet!N28))</f>
        <v>0.5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0.2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0.2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0.2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0.2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0.33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0.33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0.33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0</v>
      </c>
      <c r="AV28" s="66">
        <f t="shared" si="16"/>
        <v>0</v>
      </c>
      <c r="AW28" s="66">
        <f t="shared" si="17"/>
        <v>1</v>
      </c>
      <c r="AX28" s="66">
        <f t="shared" si="18"/>
        <v>1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1</v>
      </c>
      <c r="BG28" s="66">
        <f t="shared" si="27"/>
        <v>1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1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Weinmannia racemosa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0.5</v>
      </c>
      <c r="H29" s="66">
        <f>IF(Scoresheet!K29=0,0,Scoresheet!K29/(Scoresheet!L29+Scoresheet!K29)*(IF(Result!E29=0,1,Result!E29)))</f>
        <v>0.5</v>
      </c>
      <c r="I29" s="66">
        <f>IF(Scoresheet!L29=0,0,Scoresheet!L29/(Scoresheet!K29+Scoresheet!L29)*(IF(Result!E29=0,1,Result!E29)))</f>
        <v>0.5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0.33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0.33</v>
      </c>
      <c r="V29" s="66">
        <f>IF((Scoresheet!$Y29+Scoresheet!$Z29+Scoresheet!$AA29)=0,0,FLOOR(Scoresheet!Z29/(Scoresheet!$Y29+Scoresheet!$Z29+Scoresheet!$AA29),0.01))</f>
        <v>0.33</v>
      </c>
      <c r="W29" s="109">
        <f>IF((Scoresheet!$Y29+Scoresheet!$Z29+Scoresheet!$AA29)=0,0,FLOOR(Scoresheet!AA29/(Scoresheet!$Y29+Scoresheet!$Z29+Scoresheet!$AA29),0.01))</f>
        <v>0.33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1</v>
      </c>
      <c r="AW29" s="66">
        <f t="shared" si="17"/>
        <v>1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1</v>
      </c>
      <c r="BJ29" s="66">
        <f t="shared" si="30"/>
        <v>1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23</v>
      </c>
      <c r="B108" s="118" t="s">
        <v>81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82</v>
      </c>
      <c r="AQ108" s="96" ph="1">
        <f t="shared" ref="AQ108:BV108" si="91">SUM(AQ7:AQ107)</f>
        <v>23</v>
      </c>
      <c r="AR108" s="96" ph="1">
        <f t="shared" si="91"/>
        <v>23</v>
      </c>
      <c r="AS108" s="96" ph="1">
        <f t="shared" si="91"/>
        <v>15</v>
      </c>
      <c r="AT108" s="96" ph="1">
        <f t="shared" si="91"/>
        <v>10</v>
      </c>
      <c r="AU108" s="96" ph="1">
        <f t="shared" si="91"/>
        <v>7</v>
      </c>
      <c r="AV108" s="96" ph="1">
        <f t="shared" si="91"/>
        <v>6</v>
      </c>
      <c r="AW108" s="96" ph="1">
        <f t="shared" si="91"/>
        <v>10</v>
      </c>
      <c r="AX108" s="96" ph="1">
        <f t="shared" si="91"/>
        <v>6</v>
      </c>
      <c r="AY108" s="96" ph="1">
        <f t="shared" si="91"/>
        <v>0</v>
      </c>
      <c r="AZ108" s="96" ph="1">
        <f t="shared" si="91"/>
        <v>6</v>
      </c>
      <c r="BA108" s="96" ph="1">
        <f t="shared" si="91"/>
        <v>7</v>
      </c>
      <c r="BB108" s="96" ph="1">
        <f t="shared" si="91"/>
        <v>12</v>
      </c>
      <c r="BC108" s="96" ph="1">
        <f t="shared" si="91"/>
        <v>18</v>
      </c>
      <c r="BD108" s="96" ph="1">
        <f t="shared" si="91"/>
        <v>14</v>
      </c>
      <c r="BE108" s="96" ph="1">
        <f t="shared" si="91"/>
        <v>13</v>
      </c>
      <c r="BF108" s="96" ph="1">
        <f t="shared" si="91"/>
        <v>8</v>
      </c>
      <c r="BG108" s="96" ph="1">
        <f t="shared" si="91"/>
        <v>4</v>
      </c>
      <c r="BH108" s="96" ph="1">
        <f t="shared" si="91"/>
        <v>2</v>
      </c>
      <c r="BI108" s="96" ph="1">
        <f t="shared" si="91"/>
        <v>11</v>
      </c>
      <c r="BJ108" s="96" ph="1">
        <f t="shared" si="91"/>
        <v>19</v>
      </c>
      <c r="BK108" s="96" ph="1">
        <f t="shared" si="91"/>
        <v>10</v>
      </c>
      <c r="BL108" s="96" ph="1">
        <f t="shared" si="91"/>
        <v>3</v>
      </c>
      <c r="BM108" s="96" ph="1">
        <f t="shared" si="91"/>
        <v>5</v>
      </c>
      <c r="BN108" s="96" ph="1">
        <f t="shared" si="91"/>
        <v>20</v>
      </c>
      <c r="BO108" s="96" ph="1">
        <f t="shared" si="91"/>
        <v>1</v>
      </c>
      <c r="BP108" s="96" ph="1">
        <f t="shared" si="91"/>
        <v>16</v>
      </c>
      <c r="BQ108" s="96" ph="1">
        <f t="shared" si="91"/>
        <v>16</v>
      </c>
      <c r="BR108" s="96" ph="1">
        <f t="shared" si="91"/>
        <v>8</v>
      </c>
      <c r="BS108" s="96" ph="1">
        <f t="shared" si="91"/>
        <v>3</v>
      </c>
      <c r="BT108" s="96" ph="1">
        <f t="shared" si="91"/>
        <v>0</v>
      </c>
      <c r="BU108" s="96" ph="1">
        <f t="shared" si="91"/>
        <v>23</v>
      </c>
      <c r="BV108" s="96" ph="1">
        <f t="shared" si="91"/>
        <v>3</v>
      </c>
      <c r="BW108" s="117" t="s">
        <v>82</v>
      </c>
      <c r="BX108" s="117" ph="1">
        <f>SUM(BX7:BX107)</f>
        <v>23</v>
      </c>
      <c r="BY108" s="117" ph="1">
        <f t="shared" ref="BY108:CD108" si="92">SUM(BY7:BY107)</f>
        <v>23</v>
      </c>
      <c r="BZ108" s="117" ph="1">
        <f t="shared" si="92"/>
        <v>23</v>
      </c>
      <c r="CA108" s="117" ph="1">
        <f t="shared" si="92"/>
        <v>23</v>
      </c>
      <c r="CB108" s="117" ph="1">
        <f t="shared" si="92"/>
        <v>23</v>
      </c>
      <c r="CC108" s="117" ph="1">
        <f t="shared" si="92"/>
        <v>23</v>
      </c>
      <c r="CD108" s="117" ph="1">
        <f t="shared" si="92"/>
        <v>23</v>
      </c>
    </row>
    <row r="109" spans="1:82">
      <c r="A109" s="96"/>
      <c r="B109" s="118" t="s">
        <v>83</v>
      </c>
      <c r="C109" s="117"/>
      <c r="D109" s="123">
        <f>SUM(D7:D107)</f>
        <v>0</v>
      </c>
      <c r="E109" s="97">
        <f t="shared" ref="E109:AH109" si="93">SUM(E7:E107)</f>
        <v>13</v>
      </c>
      <c r="F109" s="97">
        <f>SUM(F7:F107)</f>
        <v>4.5</v>
      </c>
      <c r="G109" s="97">
        <f t="shared" si="93"/>
        <v>3</v>
      </c>
      <c r="H109" s="97">
        <f t="shared" si="93"/>
        <v>2.5</v>
      </c>
      <c r="I109" s="97">
        <f t="shared" si="93"/>
        <v>7.5</v>
      </c>
      <c r="J109" s="123">
        <f t="shared" si="93"/>
        <v>3</v>
      </c>
      <c r="K109" s="97">
        <f t="shared" si="93"/>
        <v>0</v>
      </c>
      <c r="L109" s="97">
        <f t="shared" si="93"/>
        <v>1.7400000000000002</v>
      </c>
      <c r="M109" s="97">
        <f t="shared" si="93"/>
        <v>2.0700000000000003</v>
      </c>
      <c r="N109" s="97">
        <f t="shared" si="93"/>
        <v>3.9000000000000004</v>
      </c>
      <c r="O109" s="97">
        <f t="shared" si="93"/>
        <v>5.12</v>
      </c>
      <c r="P109" s="97">
        <f t="shared" si="93"/>
        <v>3.8700000000000006</v>
      </c>
      <c r="Q109" s="97">
        <f t="shared" si="93"/>
        <v>3.5400000000000005</v>
      </c>
      <c r="R109" s="97">
        <f t="shared" si="93"/>
        <v>1.88</v>
      </c>
      <c r="S109" s="123">
        <f t="shared" si="93"/>
        <v>0.8</v>
      </c>
      <c r="T109" s="97">
        <f t="shared" si="93"/>
        <v>2</v>
      </c>
      <c r="U109" s="97">
        <f t="shared" si="93"/>
        <v>4.99</v>
      </c>
      <c r="V109" s="97">
        <f t="shared" si="93"/>
        <v>11.99</v>
      </c>
      <c r="W109" s="123">
        <f t="shared" si="93"/>
        <v>5.99</v>
      </c>
      <c r="X109" s="97">
        <f t="shared" si="93"/>
        <v>2</v>
      </c>
      <c r="Y109" s="97">
        <f t="shared" si="93"/>
        <v>2.5</v>
      </c>
      <c r="Z109" s="123">
        <f t="shared" si="93"/>
        <v>18.5</v>
      </c>
      <c r="AA109" s="97">
        <f t="shared" si="93"/>
        <v>0.5</v>
      </c>
      <c r="AB109" s="97">
        <f t="shared" si="93"/>
        <v>9.49</v>
      </c>
      <c r="AC109" s="97">
        <f t="shared" si="93"/>
        <v>7.65</v>
      </c>
      <c r="AD109" s="97">
        <f t="shared" si="93"/>
        <v>3.6500000000000004</v>
      </c>
      <c r="AE109" s="123">
        <f t="shared" si="93"/>
        <v>1.6600000000000001</v>
      </c>
      <c r="AF109" s="97">
        <f t="shared" si="93"/>
        <v>0</v>
      </c>
      <c r="AG109" s="97">
        <f t="shared" si="93"/>
        <v>21.5</v>
      </c>
      <c r="AH109" s="123">
        <f t="shared" si="93"/>
        <v>1.5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84</v>
      </c>
      <c r="C110" s="117"/>
      <c r="D110" s="123">
        <f>AR108</f>
        <v>23</v>
      </c>
      <c r="E110" s="97">
        <f>BY108</f>
        <v>23</v>
      </c>
      <c r="F110" s="97">
        <f>BY108</f>
        <v>23</v>
      </c>
      <c r="G110" s="97">
        <f>BY108</f>
        <v>23</v>
      </c>
      <c r="H110" s="97">
        <f>BY108</f>
        <v>23</v>
      </c>
      <c r="I110" s="97">
        <f>BY108</f>
        <v>23</v>
      </c>
      <c r="J110" s="123">
        <f>BY108</f>
        <v>23</v>
      </c>
      <c r="K110" s="98">
        <f>BZ108</f>
        <v>23</v>
      </c>
      <c r="L110" s="98">
        <f>BZ108</f>
        <v>23</v>
      </c>
      <c r="M110" s="98">
        <f>BZ108</f>
        <v>23</v>
      </c>
      <c r="N110" s="98">
        <f>BZ108</f>
        <v>23</v>
      </c>
      <c r="O110" s="98">
        <f>BZ108</f>
        <v>23</v>
      </c>
      <c r="P110" s="98">
        <f>BZ108</f>
        <v>23</v>
      </c>
      <c r="Q110" s="98">
        <f>BZ108</f>
        <v>23</v>
      </c>
      <c r="R110" s="98">
        <f>BZ108</f>
        <v>23</v>
      </c>
      <c r="S110" s="119">
        <f>BZ108</f>
        <v>23</v>
      </c>
      <c r="T110" s="99">
        <f>CA108</f>
        <v>23</v>
      </c>
      <c r="U110" s="99">
        <f>CA108</f>
        <v>23</v>
      </c>
      <c r="V110" s="99">
        <f>CA108</f>
        <v>23</v>
      </c>
      <c r="W110" s="120">
        <f>CA108</f>
        <v>23</v>
      </c>
      <c r="X110" s="117">
        <f>CB108</f>
        <v>23</v>
      </c>
      <c r="Y110" s="117">
        <f>CB108</f>
        <v>23</v>
      </c>
      <c r="Z110" s="118">
        <f>CB108</f>
        <v>23</v>
      </c>
      <c r="AA110" s="101">
        <f>CC108</f>
        <v>23</v>
      </c>
      <c r="AB110" s="101">
        <f>CC108</f>
        <v>23</v>
      </c>
      <c r="AC110" s="101">
        <f>CC108</f>
        <v>23</v>
      </c>
      <c r="AD110" s="101">
        <f>CC108</f>
        <v>23</v>
      </c>
      <c r="AE110" s="121">
        <f>CC108</f>
        <v>23</v>
      </c>
      <c r="AF110" s="95">
        <f>CD108</f>
        <v>23</v>
      </c>
      <c r="AG110" s="95">
        <f>CD108</f>
        <v>23</v>
      </c>
      <c r="AH110" s="122">
        <f>CD108</f>
        <v>23</v>
      </c>
      <c r="AI110" s="95"/>
      <c r="AJ110" s="95"/>
      <c r="AK110" s="95"/>
      <c r="AL110" s="95"/>
      <c r="AM110" s="95"/>
      <c r="AN110" s="95"/>
      <c r="AP110" s="66" t="s">
        <v>96</v>
      </c>
      <c r="AQ110" s="66">
        <f>SUM(BX108:CD108)</f>
        <v>161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98</v>
      </c>
      <c r="AQ111" s="66">
        <f>AQ108*7-SUM(BX108:CD108)</f>
        <v>0</v>
      </c>
    </row>
    <row r="112" spans="1:82">
      <c r="A112" s="96"/>
      <c r="B112" s="96" t="s">
        <v>85</v>
      </c>
      <c r="C112" s="96"/>
      <c r="D112" s="59">
        <f>(D109/AR108)*100</f>
        <v>0</v>
      </c>
      <c r="E112" s="59">
        <f>(E109/BY108)*100</f>
        <v>56.521739130434781</v>
      </c>
      <c r="F112" s="59">
        <f>(F109/BY108)*100</f>
        <v>19.565217391304348</v>
      </c>
      <c r="G112" s="59">
        <f>(G109/BY108)*100</f>
        <v>13.043478260869565</v>
      </c>
      <c r="H112" s="59">
        <f>(H109/BY108)*100</f>
        <v>10.869565217391305</v>
      </c>
      <c r="I112" s="59">
        <f>(I109/BY108)*100</f>
        <v>32.608695652173914</v>
      </c>
      <c r="J112" s="59">
        <f>(J109/BY108)*100</f>
        <v>13.043478260869565</v>
      </c>
      <c r="K112" s="59">
        <f>(K109/BZ108)*100</f>
        <v>0</v>
      </c>
      <c r="L112" s="59">
        <f>(L109/BZ108)*100</f>
        <v>7.5652173913043494</v>
      </c>
      <c r="M112" s="59">
        <f>(M109/BZ108)*100</f>
        <v>9.0000000000000018</v>
      </c>
      <c r="N112" s="59">
        <f>(N109/BZ108)*100</f>
        <v>16.956521739130437</v>
      </c>
      <c r="O112" s="59">
        <f>(O109/BZ108)*100</f>
        <v>22.260869565217391</v>
      </c>
      <c r="P112" s="59">
        <f>(P109/BZ108)*100</f>
        <v>16.826086956521742</v>
      </c>
      <c r="Q112" s="59">
        <f>(Q109/BZ108)*100</f>
        <v>15.39130434782609</v>
      </c>
      <c r="R112" s="59">
        <f>(R109/BZ108)*100</f>
        <v>8.1739130434782599</v>
      </c>
      <c r="S112" s="59">
        <f>(S109/BZ108)*100</f>
        <v>3.4782608695652173</v>
      </c>
      <c r="T112" s="59">
        <f>(T109/CA108)*100</f>
        <v>8.695652173913043</v>
      </c>
      <c r="U112" s="59">
        <f>(U109/CA108)*100</f>
        <v>21.695652173913043</v>
      </c>
      <c r="V112" s="59">
        <f>(V109/CA108)*100</f>
        <v>52.130434782608695</v>
      </c>
      <c r="W112" s="59">
        <f>(W109/CA108)*100</f>
        <v>26.04347826086957</v>
      </c>
      <c r="X112" s="59">
        <f>(X109/CB108)*100</f>
        <v>8.695652173913043</v>
      </c>
      <c r="Y112" s="59">
        <f>(Y109/CB108)*100</f>
        <v>10.869565217391305</v>
      </c>
      <c r="Z112" s="59">
        <f>(Z109/CB108)*100</f>
        <v>80.434782608695656</v>
      </c>
      <c r="AA112" s="59">
        <f>(AA109/CC108)*100</f>
        <v>2.1739130434782608</v>
      </c>
      <c r="AB112" s="59">
        <f>(AB109/CC108)*100</f>
        <v>41.260869565217391</v>
      </c>
      <c r="AC112" s="59">
        <f>(AC109/CC108)*100</f>
        <v>33.260869565217391</v>
      </c>
      <c r="AD112" s="59">
        <f>(AD109/CC108)*100</f>
        <v>15.869565217391306</v>
      </c>
      <c r="AE112" s="59">
        <f>(AE109/CC108)*100</f>
        <v>7.2173913043478271</v>
      </c>
      <c r="AF112" s="59">
        <f>(AF109/CD108)*100</f>
        <v>0</v>
      </c>
      <c r="AG112" s="59">
        <f>(AG109/CD108)*100</f>
        <v>93.478260869565219</v>
      </c>
      <c r="AH112" s="59">
        <f>(AH109/CD108)*100</f>
        <v>6.5217391304347823</v>
      </c>
      <c r="AP112" s="66" t="s">
        <v>97</v>
      </c>
      <c r="AQ112" s="66">
        <f>AQ108*7</f>
        <v>161</v>
      </c>
    </row>
    <row r="114" spans="42:43">
      <c r="AP114" s="66" t="s">
        <v>99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2013-02-17T22:26:01Z</dcterms:modified>
</cp:coreProperties>
</file>